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7\EGRESO\"/>
    </mc:Choice>
  </mc:AlternateContent>
  <bookViews>
    <workbookView xWindow="360" yWindow="330" windowWidth="15480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F30" i="1" l="1"/>
  <c r="I30" i="1"/>
  <c r="L30" i="1"/>
  <c r="M30" i="1"/>
  <c r="E30" i="1"/>
  <c r="N39" i="1"/>
  <c r="H39" i="1"/>
  <c r="G38" i="1"/>
  <c r="N35" i="1"/>
  <c r="N34" i="1"/>
  <c r="H34" i="1"/>
  <c r="P33" i="1"/>
  <c r="P30" i="1" s="1"/>
  <c r="N33" i="1"/>
  <c r="N30" i="1" s="1"/>
  <c r="L33" i="1"/>
  <c r="K33" i="1"/>
  <c r="K30" i="1" s="1"/>
  <c r="J33" i="1"/>
  <c r="J30" i="1" s="1"/>
  <c r="H33" i="1"/>
  <c r="H30" i="1" s="1"/>
  <c r="H32" i="1"/>
  <c r="O31" i="1"/>
  <c r="O30" i="1" s="1"/>
  <c r="G31" i="1"/>
  <c r="G30" i="1" s="1"/>
  <c r="F40" i="1"/>
  <c r="G40" i="1"/>
  <c r="H40" i="1"/>
  <c r="I40" i="1"/>
  <c r="J40" i="1"/>
  <c r="K40" i="1"/>
  <c r="L40" i="1"/>
  <c r="M40" i="1"/>
  <c r="N40" i="1"/>
  <c r="O40" i="1"/>
  <c r="P40" i="1"/>
  <c r="E40" i="1"/>
  <c r="I20" i="1"/>
  <c r="J20" i="1"/>
  <c r="K20" i="1"/>
  <c r="L20" i="1"/>
  <c r="N20" i="1"/>
  <c r="O20" i="1"/>
  <c r="P20" i="1"/>
  <c r="E20" i="1"/>
  <c r="M21" i="1"/>
  <c r="M20" i="1" s="1"/>
  <c r="J21" i="1"/>
  <c r="H21" i="1"/>
  <c r="H20" i="1" s="1"/>
  <c r="G21" i="1"/>
  <c r="G20" i="1" s="1"/>
  <c r="F21" i="1"/>
  <c r="F20" i="1" s="1"/>
  <c r="E21" i="1"/>
  <c r="F64" i="1"/>
  <c r="G64" i="1"/>
  <c r="H64" i="1"/>
  <c r="I64" i="1"/>
  <c r="J64" i="1"/>
  <c r="K64" i="1"/>
  <c r="L64" i="1"/>
  <c r="M64" i="1"/>
  <c r="N64" i="1"/>
  <c r="O64" i="1"/>
  <c r="P64" i="1"/>
  <c r="E64" i="1"/>
  <c r="E50" i="1"/>
  <c r="F50" i="1"/>
  <c r="G50" i="1"/>
  <c r="H50" i="1"/>
  <c r="I50" i="1"/>
  <c r="J50" i="1"/>
  <c r="K50" i="1"/>
  <c r="L50" i="1"/>
  <c r="M50" i="1"/>
  <c r="N50" i="1"/>
  <c r="O50" i="1"/>
  <c r="P50" i="1"/>
  <c r="F12" i="1" l="1"/>
  <c r="F11" i="1" s="1"/>
  <c r="G12" i="1"/>
  <c r="H12" i="1"/>
  <c r="H11" i="1" s="1"/>
  <c r="I12" i="1"/>
  <c r="I11" i="1" s="1"/>
  <c r="J12" i="1"/>
  <c r="J11" i="1" s="1"/>
  <c r="K12" i="1"/>
  <c r="K11" i="1" s="1"/>
  <c r="L12" i="1"/>
  <c r="L11" i="1" s="1"/>
  <c r="M12" i="1"/>
  <c r="M11" i="1" s="1"/>
  <c r="N12" i="1"/>
  <c r="N11" i="1" s="1"/>
  <c r="O12" i="1"/>
  <c r="O11" i="1" s="1"/>
  <c r="P12" i="1"/>
  <c r="P11" i="1" s="1"/>
  <c r="E12" i="1"/>
  <c r="E11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12" i="1" l="1"/>
  <c r="G11" i="1"/>
  <c r="D11" i="1" s="1"/>
</calcChain>
</file>

<file path=xl/sharedStrings.xml><?xml version="1.0" encoding="utf-8"?>
<sst xmlns="http://schemas.openxmlformats.org/spreadsheetml/2006/main" count="93" uniqueCount="92">
  <si>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</si>
  <si>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</si>
  <si>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</si>
  <si>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</si>
  <si>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</si>
  <si>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</si>
  <si>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</si>
  <si>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</si>
  <si>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</si>
  <si>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</si>
  <si>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</si>
  <si>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</si>
  <si>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</si>
  <si>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</si>
  <si>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</si>
  <si>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</si>
  <si>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</si>
  <si>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</si>
  <si>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</si>
  <si>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</si>
  <si>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</si>
  <si>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</si>
  <si>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</si>
  <si>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</si>
  <si>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</si>
  <si>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</si>
  <si>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</si>
  <si>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</si>
  <si>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</si>
  <si>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</si>
  <si>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</si>
  <si>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</si>
  <si>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</si>
  <si>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</si>
  <si>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</si>
  <si>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</si>
  <si>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</si>
  <si>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</si>
  <si>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</si>
  <si>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</si>
  <si>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</si>
  <si>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</si>
  <si>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</si>
  <si>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</si>
  <si>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</si>
  <si>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</si>
  <si>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</si>
  <si>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</si>
  <si>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</si>
  <si>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</si>
  <si>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</si>
  <si>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</si>
  <si>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</si>
  <si>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</si>
  <si>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</si>
  <si>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</si>
  <si>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</si>
  <si>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</si>
  <si>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</si>
  <si>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</si>
  <si>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</si>
  <si>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</si>
  <si>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</si>
  <si>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</si>
  <si>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</si>
  <si>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</si>
  <si>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</si>
  <si>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</si>
  <si>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</si>
  <si>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</si>
  <si>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</si>
  <si>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</si>
  <si>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</si>
  <si>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</si>
  <si>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</si>
  <si>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</si>
  <si>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</si>
  <si>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</si>
  <si>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</si>
  <si>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</si>
  <si>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</si>
  <si>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</si>
  <si>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</si>
  <si>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</si>
  <si>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</si>
  <si>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</si>
  <si>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</si>
  <si>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</si>
  <si>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</si>
  <si>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Información Anual del Ejercicio Fiscal 2017</t>
  </si>
  <si>
    <t>INSTITUTO TECNOLOGICO SUPERIOR DEL SUR DE GUANAJUATO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</si>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</sst>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topLeftCell="B1" zoomScale="87" zoomScaleNormal="87" workbookViewId="0">
      <selection activeCell="E7" sqref="E7"/>
    </sheetView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4" t="s">
        <v>88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x14ac:dyDescent="0.2">
      <c r="A4" s="1"/>
      <c r="B4" s="14" t="s">
        <v>89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x14ac:dyDescent="0.2">
      <c r="A5" s="1"/>
      <c r="B5" s="14" t="s">
        <v>86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</row>
    <row r="7" spans="1:16" x14ac:dyDescent="0.2">
      <c r="D7" s="4" t="s">
        <v>87</v>
      </c>
      <c r="E7" s="6" t="s">
        <v>90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8" spans="1:16" x14ac:dyDescent="0.2">
      <c r="G8" s="5" t="s">
        <v>91</v>
      </c>
    </row>
    <row r="9" spans="1:16" x14ac:dyDescent="0.2">
      <c r="G9" s="5" t="s">
        <v>91</v>
      </c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2" t="s">
        <v>12</v>
      </c>
      <c r="C11" s="12"/>
      <c r="D11" s="8">
        <f>SUM(E11:P11)</f>
        <v>55306415.68</v>
      </c>
      <c r="E11" s="8">
        <f>E12+E20+E30+E40+E50+E60+E64</f>
        <v>3001286.94</v>
      </c>
      <c r="F11" s="8">
        <f t="shared" ref="F11:P11" si="0">F12+F20+F30+F40+F50+F60+F64</f>
        <v>3021588.02</v>
      </c>
      <c r="G11" s="8">
        <f t="shared" si="0"/>
        <v>3210053.7399999998</v>
      </c>
      <c r="H11" s="8">
        <f t="shared" si="0"/>
        <v>5074571.58</v>
      </c>
      <c r="I11" s="8">
        <f t="shared" si="0"/>
        <v>4182864.08</v>
      </c>
      <c r="J11" s="8">
        <f t="shared" si="0"/>
        <v>3377188.02</v>
      </c>
      <c r="K11" s="8">
        <f t="shared" si="0"/>
        <v>3544528.02</v>
      </c>
      <c r="L11" s="8">
        <f t="shared" si="0"/>
        <v>3396217.02</v>
      </c>
      <c r="M11" s="8">
        <f t="shared" si="0"/>
        <v>3317145.8699999996</v>
      </c>
      <c r="N11" s="8">
        <f t="shared" si="0"/>
        <v>7409716.2199999997</v>
      </c>
      <c r="O11" s="8">
        <f t="shared" si="0"/>
        <v>3625395.02</v>
      </c>
      <c r="P11" s="8">
        <f t="shared" si="0"/>
        <v>12145861.15</v>
      </c>
    </row>
    <row r="12" spans="1:16" x14ac:dyDescent="0.2">
      <c r="B12" s="15" t="s">
        <v>14</v>
      </c>
      <c r="C12" s="15"/>
      <c r="D12" s="9">
        <f>SUM(E12:P12)</f>
        <v>39733345.619999997</v>
      </c>
      <c r="E12" s="9">
        <f>SUM(E13:E19)</f>
        <v>2671261.7599999998</v>
      </c>
      <c r="F12" s="9">
        <f t="shared" ref="F12:P12" si="1">SUM(F13:F19)</f>
        <v>2671262.84</v>
      </c>
      <c r="G12" s="9">
        <f t="shared" si="1"/>
        <v>2671262.84</v>
      </c>
      <c r="H12" s="9">
        <f t="shared" si="1"/>
        <v>3649740.96</v>
      </c>
      <c r="I12" s="9">
        <f t="shared" si="1"/>
        <v>2881262.84</v>
      </c>
      <c r="J12" s="9">
        <f t="shared" si="1"/>
        <v>2881262.84</v>
      </c>
      <c r="K12" s="9">
        <f t="shared" si="1"/>
        <v>2881262.84</v>
      </c>
      <c r="L12" s="9">
        <f t="shared" si="1"/>
        <v>2881262.84</v>
      </c>
      <c r="M12" s="9">
        <f t="shared" si="1"/>
        <v>2881262.84</v>
      </c>
      <c r="N12" s="9">
        <f t="shared" si="1"/>
        <v>2881262.84</v>
      </c>
      <c r="O12" s="9">
        <f t="shared" si="1"/>
        <v>3298069.84</v>
      </c>
      <c r="P12" s="9">
        <f t="shared" si="1"/>
        <v>7484170.3400000008</v>
      </c>
    </row>
    <row r="13" spans="1:16" x14ac:dyDescent="0.2">
      <c r="B13" s="10"/>
      <c r="C13" s="11" t="s">
        <v>15</v>
      </c>
      <c r="D13" s="9">
        <f t="shared" ref="D13:D76" si="2">SUM(E13:P13)</f>
        <v>24835224.059999999</v>
      </c>
      <c r="E13" s="9">
        <v>1937414.6</v>
      </c>
      <c r="F13" s="9">
        <v>1937415.68</v>
      </c>
      <c r="G13" s="9">
        <v>1937415.68</v>
      </c>
      <c r="H13" s="9">
        <v>1937415.68</v>
      </c>
      <c r="I13" s="9">
        <v>2137415.6800000002</v>
      </c>
      <c r="J13" s="9">
        <v>2137415.6800000002</v>
      </c>
      <c r="K13" s="9">
        <v>2137415.6800000002</v>
      </c>
      <c r="L13" s="9">
        <v>2137415.6800000002</v>
      </c>
      <c r="M13" s="9">
        <v>2137415.6800000002</v>
      </c>
      <c r="N13" s="9">
        <v>2137415.6800000002</v>
      </c>
      <c r="O13" s="9">
        <v>2137415.6800000002</v>
      </c>
      <c r="P13" s="9">
        <v>2123652.66</v>
      </c>
    </row>
    <row r="14" spans="1:16" x14ac:dyDescent="0.2">
      <c r="B14" s="10"/>
      <c r="C14" s="11" t="s">
        <v>16</v>
      </c>
      <c r="D14" s="9">
        <f t="shared" si="2"/>
        <v>1240000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1240000</v>
      </c>
    </row>
    <row r="15" spans="1:16" x14ac:dyDescent="0.2">
      <c r="B15" s="10"/>
      <c r="C15" s="11" t="s">
        <v>17</v>
      </c>
      <c r="D15" s="9">
        <f t="shared" si="2"/>
        <v>5939887.919999999</v>
      </c>
      <c r="E15" s="9">
        <v>165561.38</v>
      </c>
      <c r="F15" s="9">
        <v>165561.38</v>
      </c>
      <c r="G15" s="9">
        <v>165561.38</v>
      </c>
      <c r="H15" s="9">
        <v>1138849.22</v>
      </c>
      <c r="I15" s="9">
        <v>165561.38</v>
      </c>
      <c r="J15" s="9">
        <v>165561.38</v>
      </c>
      <c r="K15" s="9">
        <v>165561.38</v>
      </c>
      <c r="L15" s="9">
        <v>165561.38</v>
      </c>
      <c r="M15" s="9">
        <v>165561.38</v>
      </c>
      <c r="N15" s="9">
        <v>165561.38</v>
      </c>
      <c r="O15" s="9">
        <v>175561.38</v>
      </c>
      <c r="P15" s="9">
        <v>3135424.9</v>
      </c>
    </row>
    <row r="16" spans="1:16" x14ac:dyDescent="0.2">
      <c r="B16" s="10"/>
      <c r="C16" s="11" t="s">
        <v>18</v>
      </c>
      <c r="D16" s="9">
        <f t="shared" si="2"/>
        <v>4320578.8</v>
      </c>
      <c r="E16" s="9">
        <v>356714.9</v>
      </c>
      <c r="F16" s="9">
        <v>356714.9</v>
      </c>
      <c r="G16" s="9">
        <v>356714.9</v>
      </c>
      <c r="H16" s="9">
        <v>356714.9</v>
      </c>
      <c r="I16" s="9">
        <v>356714.9</v>
      </c>
      <c r="J16" s="9">
        <v>356714.9</v>
      </c>
      <c r="K16" s="9">
        <v>356714.9</v>
      </c>
      <c r="L16" s="9">
        <v>356714.9</v>
      </c>
      <c r="M16" s="9">
        <v>356714.9</v>
      </c>
      <c r="N16" s="9">
        <v>356714.9</v>
      </c>
      <c r="O16" s="9">
        <v>376714.9</v>
      </c>
      <c r="P16" s="9">
        <v>376714.9</v>
      </c>
    </row>
    <row r="17" spans="2:16" x14ac:dyDescent="0.2">
      <c r="B17" s="10"/>
      <c r="C17" s="11" t="s">
        <v>19</v>
      </c>
      <c r="D17" s="9">
        <f t="shared" si="2"/>
        <v>2664040.8399999994</v>
      </c>
      <c r="E17" s="9">
        <v>211570.88</v>
      </c>
      <c r="F17" s="9">
        <v>211570.88</v>
      </c>
      <c r="G17" s="9">
        <v>211570.88</v>
      </c>
      <c r="H17" s="9">
        <v>216761.16</v>
      </c>
      <c r="I17" s="9">
        <v>221570.88</v>
      </c>
      <c r="J17" s="9">
        <v>221570.88</v>
      </c>
      <c r="K17" s="9">
        <v>221570.88</v>
      </c>
      <c r="L17" s="9">
        <v>221570.88</v>
      </c>
      <c r="M17" s="9">
        <v>221570.88</v>
      </c>
      <c r="N17" s="9">
        <v>221570.88</v>
      </c>
      <c r="O17" s="9">
        <v>241570.88</v>
      </c>
      <c r="P17" s="9">
        <v>241570.88</v>
      </c>
    </row>
    <row r="18" spans="2:16" x14ac:dyDescent="0.2">
      <c r="B18" s="10"/>
      <c r="C18" s="11" t="s">
        <v>20</v>
      </c>
      <c r="D18" s="9">
        <f t="shared" si="2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2"/>
        <v>733614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366807</v>
      </c>
      <c r="P19" s="9">
        <v>366807</v>
      </c>
    </row>
    <row r="20" spans="2:16" x14ac:dyDescent="0.2">
      <c r="B20" s="15" t="s">
        <v>22</v>
      </c>
      <c r="C20" s="15"/>
      <c r="D20" s="9">
        <f t="shared" si="2"/>
        <v>2365506.4</v>
      </c>
      <c r="E20" s="9">
        <f>SUM(E21:E29)</f>
        <v>123500</v>
      </c>
      <c r="F20" s="9">
        <f t="shared" ref="F20:P20" si="3">SUM(F21:F29)</f>
        <v>77000</v>
      </c>
      <c r="G20" s="9">
        <f t="shared" si="3"/>
        <v>150488.01</v>
      </c>
      <c r="H20" s="9">
        <f t="shared" si="3"/>
        <v>349490.6</v>
      </c>
      <c r="I20" s="9">
        <f t="shared" si="3"/>
        <v>82184.19</v>
      </c>
      <c r="J20" s="9">
        <f t="shared" si="3"/>
        <v>163000</v>
      </c>
      <c r="K20" s="9">
        <f t="shared" si="3"/>
        <v>431540</v>
      </c>
      <c r="L20" s="9">
        <f t="shared" si="3"/>
        <v>223500</v>
      </c>
      <c r="M20" s="9">
        <f t="shared" si="3"/>
        <v>103550.39999999999</v>
      </c>
      <c r="N20" s="9">
        <f t="shared" si="3"/>
        <v>504753.2</v>
      </c>
      <c r="O20" s="9">
        <f t="shared" si="3"/>
        <v>56000</v>
      </c>
      <c r="P20" s="9">
        <f t="shared" si="3"/>
        <v>100500</v>
      </c>
    </row>
    <row r="21" spans="2:16" x14ac:dyDescent="0.2">
      <c r="B21" s="10"/>
      <c r="C21" s="11" t="s">
        <v>23</v>
      </c>
      <c r="D21" s="9">
        <f t="shared" si="2"/>
        <v>1656654.91</v>
      </c>
      <c r="E21" s="9">
        <f>90000</f>
        <v>90000</v>
      </c>
      <c r="F21" s="9">
        <f>15000+15000</f>
        <v>30000</v>
      </c>
      <c r="G21" s="9">
        <f>70000+2184.11</f>
        <v>72184.11</v>
      </c>
      <c r="H21" s="9">
        <f>309000+2217.6</f>
        <v>311217.59999999998</v>
      </c>
      <c r="I21" s="9">
        <v>10000</v>
      </c>
      <c r="J21" s="9">
        <f>115000+3000</f>
        <v>118000</v>
      </c>
      <c r="K21" s="9">
        <v>377000</v>
      </c>
      <c r="L21" s="9">
        <v>180000</v>
      </c>
      <c r="M21" s="9">
        <f>15000+17000</f>
        <v>32000</v>
      </c>
      <c r="N21" s="9">
        <v>421253.2</v>
      </c>
      <c r="O21" s="9">
        <v>15000</v>
      </c>
      <c r="P21" s="9">
        <v>0</v>
      </c>
    </row>
    <row r="22" spans="2:16" x14ac:dyDescent="0.2">
      <c r="B22" s="10"/>
      <c r="C22" s="11" t="s">
        <v>24</v>
      </c>
      <c r="D22" s="9">
        <f t="shared" si="2"/>
        <v>33752.400000000001</v>
      </c>
      <c r="E22" s="9">
        <v>0</v>
      </c>
      <c r="F22" s="9">
        <v>6500</v>
      </c>
      <c r="G22" s="9">
        <v>0</v>
      </c>
      <c r="H22" s="9">
        <v>3000</v>
      </c>
      <c r="I22" s="9">
        <v>500</v>
      </c>
      <c r="J22" s="9">
        <v>3000</v>
      </c>
      <c r="K22" s="9">
        <v>5420</v>
      </c>
      <c r="L22" s="9">
        <v>2500</v>
      </c>
      <c r="M22" s="9">
        <v>4832.3999999999996</v>
      </c>
      <c r="N22" s="9">
        <v>2000</v>
      </c>
      <c r="O22" s="9">
        <v>2500</v>
      </c>
      <c r="P22" s="9">
        <v>3500</v>
      </c>
    </row>
    <row r="23" spans="2:16" x14ac:dyDescent="0.2">
      <c r="B23" s="10"/>
      <c r="C23" s="11" t="s">
        <v>25</v>
      </c>
      <c r="D23" s="9">
        <f t="shared" si="2"/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si="2"/>
        <v>95902.19</v>
      </c>
      <c r="E24" s="9">
        <v>0</v>
      </c>
      <c r="F24" s="9">
        <v>2000</v>
      </c>
      <c r="G24" s="9">
        <v>8000</v>
      </c>
      <c r="H24" s="9">
        <v>0</v>
      </c>
      <c r="I24" s="9">
        <v>32224.19</v>
      </c>
      <c r="J24" s="9">
        <v>5000</v>
      </c>
      <c r="K24" s="9">
        <v>5000</v>
      </c>
      <c r="L24" s="9">
        <v>0</v>
      </c>
      <c r="M24" s="9">
        <v>20678</v>
      </c>
      <c r="N24" s="9">
        <v>18000</v>
      </c>
      <c r="O24" s="9">
        <v>5000</v>
      </c>
      <c r="P24" s="9">
        <v>0</v>
      </c>
    </row>
    <row r="25" spans="2:16" x14ac:dyDescent="0.2">
      <c r="B25" s="10"/>
      <c r="C25" s="11" t="s">
        <v>27</v>
      </c>
      <c r="D25" s="9">
        <f t="shared" si="2"/>
        <v>32353</v>
      </c>
      <c r="E25" s="9">
        <v>0</v>
      </c>
      <c r="F25" s="9">
        <v>0</v>
      </c>
      <c r="G25" s="9">
        <v>3500</v>
      </c>
      <c r="H25" s="9">
        <v>1773</v>
      </c>
      <c r="I25" s="9">
        <v>5960</v>
      </c>
      <c r="J25" s="9">
        <v>3500</v>
      </c>
      <c r="K25" s="9">
        <v>10620</v>
      </c>
      <c r="L25" s="9">
        <v>0</v>
      </c>
      <c r="M25" s="9">
        <v>3500</v>
      </c>
      <c r="N25" s="9">
        <v>0</v>
      </c>
      <c r="O25" s="9">
        <v>0</v>
      </c>
      <c r="P25" s="9">
        <v>3500</v>
      </c>
    </row>
    <row r="26" spans="2:16" x14ac:dyDescent="0.2">
      <c r="B26" s="10"/>
      <c r="C26" s="11" t="s">
        <v>28</v>
      </c>
      <c r="D26" s="9">
        <f t="shared" si="2"/>
        <v>402000</v>
      </c>
      <c r="E26" s="9">
        <v>33500</v>
      </c>
      <c r="F26" s="9">
        <v>33500</v>
      </c>
      <c r="G26" s="9">
        <v>33500</v>
      </c>
      <c r="H26" s="9">
        <v>33500</v>
      </c>
      <c r="I26" s="9">
        <v>33500</v>
      </c>
      <c r="J26" s="9">
        <v>33500</v>
      </c>
      <c r="K26" s="9">
        <v>33500</v>
      </c>
      <c r="L26" s="9">
        <v>33500</v>
      </c>
      <c r="M26" s="9">
        <v>33500</v>
      </c>
      <c r="N26" s="9">
        <v>33500</v>
      </c>
      <c r="O26" s="9">
        <v>33500</v>
      </c>
      <c r="P26" s="9">
        <v>33500</v>
      </c>
    </row>
    <row r="27" spans="2:16" x14ac:dyDescent="0.2">
      <c r="B27" s="10"/>
      <c r="C27" s="11" t="s">
        <v>29</v>
      </c>
      <c r="D27" s="9">
        <f t="shared" si="2"/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2:16" x14ac:dyDescent="0.2">
      <c r="B28" s="10"/>
      <c r="C28" s="11" t="s">
        <v>30</v>
      </c>
      <c r="D28" s="9">
        <f t="shared" si="2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2"/>
        <v>144843.9</v>
      </c>
      <c r="E29" s="9">
        <v>0</v>
      </c>
      <c r="F29" s="9">
        <v>5000</v>
      </c>
      <c r="G29" s="9">
        <v>33303.9</v>
      </c>
      <c r="H29" s="9">
        <v>0</v>
      </c>
      <c r="I29" s="9">
        <v>0</v>
      </c>
      <c r="J29" s="9">
        <v>0</v>
      </c>
      <c r="K29" s="9">
        <v>0</v>
      </c>
      <c r="L29" s="9">
        <v>7500</v>
      </c>
      <c r="M29" s="9">
        <v>9040</v>
      </c>
      <c r="N29" s="9">
        <v>30000</v>
      </c>
      <c r="O29" s="9">
        <v>0</v>
      </c>
      <c r="P29" s="9">
        <v>60000</v>
      </c>
    </row>
    <row r="30" spans="2:16" x14ac:dyDescent="0.2">
      <c r="B30" s="15" t="s">
        <v>32</v>
      </c>
      <c r="C30" s="15"/>
      <c r="D30" s="9">
        <f t="shared" si="2"/>
        <v>6508402.6000000006</v>
      </c>
      <c r="E30" s="9">
        <f>SUM(E31:E39)</f>
        <v>206525.18</v>
      </c>
      <c r="F30" s="9">
        <f t="shared" ref="F30:P30" si="4">SUM(F31:F39)</f>
        <v>273325.18</v>
      </c>
      <c r="G30" s="9">
        <f t="shared" si="4"/>
        <v>355302.89</v>
      </c>
      <c r="H30" s="9">
        <f t="shared" si="4"/>
        <v>1062340.02</v>
      </c>
      <c r="I30" s="9">
        <f t="shared" si="4"/>
        <v>305825.18</v>
      </c>
      <c r="J30" s="9">
        <f t="shared" si="4"/>
        <v>319925.18000000005</v>
      </c>
      <c r="K30" s="9">
        <f t="shared" si="4"/>
        <v>231725.18</v>
      </c>
      <c r="L30" s="9">
        <f t="shared" si="4"/>
        <v>258454.18</v>
      </c>
      <c r="M30" s="9">
        <f t="shared" si="4"/>
        <v>319332.63</v>
      </c>
      <c r="N30" s="9">
        <f t="shared" si="4"/>
        <v>2616325.1799999997</v>
      </c>
      <c r="O30" s="9">
        <f t="shared" si="4"/>
        <v>258325.18</v>
      </c>
      <c r="P30" s="9">
        <f t="shared" si="4"/>
        <v>300996.62</v>
      </c>
    </row>
    <row r="31" spans="2:16" x14ac:dyDescent="0.2">
      <c r="B31" s="10"/>
      <c r="C31" s="11" t="s">
        <v>33</v>
      </c>
      <c r="D31" s="9">
        <f t="shared" si="2"/>
        <v>977122.35000000009</v>
      </c>
      <c r="E31" s="9">
        <v>78052.14</v>
      </c>
      <c r="F31" s="9">
        <v>78052.14</v>
      </c>
      <c r="G31" s="9">
        <f>78052.14+10496.67</f>
        <v>88548.81</v>
      </c>
      <c r="H31" s="9">
        <v>78052.14</v>
      </c>
      <c r="I31" s="9">
        <v>78052.14</v>
      </c>
      <c r="J31" s="9">
        <v>79052.14</v>
      </c>
      <c r="K31" s="9">
        <v>80052.14</v>
      </c>
      <c r="L31" s="9">
        <v>80052.14</v>
      </c>
      <c r="M31" s="9">
        <v>84052.14</v>
      </c>
      <c r="N31" s="9">
        <v>84052.14</v>
      </c>
      <c r="O31" s="9">
        <f>84052.14+2000</f>
        <v>86052.14</v>
      </c>
      <c r="P31" s="9">
        <v>83052.14</v>
      </c>
    </row>
    <row r="32" spans="2:16" x14ac:dyDescent="0.2">
      <c r="B32" s="10"/>
      <c r="C32" s="11" t="s">
        <v>34</v>
      </c>
      <c r="D32" s="9">
        <f t="shared" si="2"/>
        <v>1003100.01</v>
      </c>
      <c r="E32" s="9">
        <v>0</v>
      </c>
      <c r="F32" s="9">
        <v>0</v>
      </c>
      <c r="G32" s="9">
        <v>0</v>
      </c>
      <c r="H32" s="9">
        <f>155000+58100.01</f>
        <v>213100.01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790000</v>
      </c>
      <c r="O32" s="9">
        <v>0</v>
      </c>
      <c r="P32" s="9">
        <v>0</v>
      </c>
    </row>
    <row r="33" spans="2:16" x14ac:dyDescent="0.2">
      <c r="B33" s="10"/>
      <c r="C33" s="11" t="s">
        <v>35</v>
      </c>
      <c r="D33" s="9">
        <f t="shared" si="2"/>
        <v>1058793.1200000001</v>
      </c>
      <c r="E33" s="9">
        <v>55853.760000000002</v>
      </c>
      <c r="F33" s="9">
        <v>55853.760000000002</v>
      </c>
      <c r="G33" s="9">
        <v>55853.760000000002</v>
      </c>
      <c r="H33" s="9">
        <f>61653.76+34000</f>
        <v>95653.760000000009</v>
      </c>
      <c r="I33" s="9">
        <v>58853.760000000002</v>
      </c>
      <c r="J33" s="9">
        <f>58853.76+50348</f>
        <v>109201.76000000001</v>
      </c>
      <c r="K33" s="9">
        <f>58853.76+1400</f>
        <v>60253.760000000002</v>
      </c>
      <c r="L33" s="9">
        <f>58853.76+1000</f>
        <v>59853.760000000002</v>
      </c>
      <c r="M33" s="9">
        <v>58853.760000000002</v>
      </c>
      <c r="N33" s="9">
        <f>265853.76+1000</f>
        <v>266853.76000000001</v>
      </c>
      <c r="O33" s="9">
        <v>65853.759999999995</v>
      </c>
      <c r="P33" s="9">
        <f>65853.76+50000</f>
        <v>115853.75999999999</v>
      </c>
    </row>
    <row r="34" spans="2:16" x14ac:dyDescent="0.2">
      <c r="B34" s="10"/>
      <c r="C34" s="11" t="s">
        <v>36</v>
      </c>
      <c r="D34" s="9">
        <f t="shared" si="2"/>
        <v>158400</v>
      </c>
      <c r="E34" s="9">
        <v>3200</v>
      </c>
      <c r="F34" s="9">
        <v>3200</v>
      </c>
      <c r="G34" s="9">
        <v>3200</v>
      </c>
      <c r="H34" s="9">
        <f>3200+100000</f>
        <v>103200</v>
      </c>
      <c r="I34" s="9">
        <v>3200</v>
      </c>
      <c r="J34" s="9">
        <v>3200</v>
      </c>
      <c r="K34" s="9">
        <v>3200</v>
      </c>
      <c r="L34" s="9">
        <v>3200</v>
      </c>
      <c r="M34" s="9">
        <v>3200</v>
      </c>
      <c r="N34" s="9">
        <f>20000+3200</f>
        <v>23200</v>
      </c>
      <c r="O34" s="9">
        <v>3200</v>
      </c>
      <c r="P34" s="9">
        <v>3200</v>
      </c>
    </row>
    <row r="35" spans="2:16" x14ac:dyDescent="0.2">
      <c r="B35" s="10"/>
      <c r="C35" s="11" t="s">
        <v>37</v>
      </c>
      <c r="D35" s="9">
        <f t="shared" si="2"/>
        <v>1248000</v>
      </c>
      <c r="E35" s="9">
        <v>0</v>
      </c>
      <c r="F35" s="9">
        <v>44000</v>
      </c>
      <c r="G35" s="9">
        <v>0</v>
      </c>
      <c r="H35" s="9">
        <v>350000</v>
      </c>
      <c r="I35" s="9">
        <v>18000</v>
      </c>
      <c r="J35" s="9">
        <v>24000</v>
      </c>
      <c r="K35" s="9">
        <v>0</v>
      </c>
      <c r="L35" s="9">
        <v>19000</v>
      </c>
      <c r="M35" s="9">
        <v>0</v>
      </c>
      <c r="N35" s="9">
        <f>750000+24000</f>
        <v>774000</v>
      </c>
      <c r="O35" s="9">
        <v>16000</v>
      </c>
      <c r="P35" s="9">
        <v>3000</v>
      </c>
    </row>
    <row r="36" spans="2:16" x14ac:dyDescent="0.2">
      <c r="B36" s="10"/>
      <c r="C36" s="11" t="s">
        <v>38</v>
      </c>
      <c r="D36" s="9">
        <f t="shared" si="2"/>
        <v>385000</v>
      </c>
      <c r="E36" s="9">
        <v>0</v>
      </c>
      <c r="F36" s="9">
        <v>0</v>
      </c>
      <c r="G36" s="9">
        <v>0</v>
      </c>
      <c r="H36" s="9">
        <v>95000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290000</v>
      </c>
      <c r="O36" s="9">
        <v>0</v>
      </c>
      <c r="P36" s="9">
        <v>0</v>
      </c>
    </row>
    <row r="37" spans="2:16" x14ac:dyDescent="0.2">
      <c r="B37" s="10"/>
      <c r="C37" s="11" t="s">
        <v>39</v>
      </c>
      <c r="D37" s="9">
        <f t="shared" si="2"/>
        <v>286052</v>
      </c>
      <c r="E37" s="9">
        <v>18200</v>
      </c>
      <c r="F37" s="9">
        <v>24900</v>
      </c>
      <c r="G37" s="9">
        <v>16200</v>
      </c>
      <c r="H37" s="9">
        <v>22600</v>
      </c>
      <c r="I37" s="9">
        <v>25400</v>
      </c>
      <c r="J37" s="9">
        <v>37152</v>
      </c>
      <c r="K37" s="9">
        <v>20900</v>
      </c>
      <c r="L37" s="9">
        <v>23400</v>
      </c>
      <c r="M37" s="9">
        <v>27000</v>
      </c>
      <c r="N37" s="9">
        <v>23900</v>
      </c>
      <c r="O37" s="9">
        <v>20400</v>
      </c>
      <c r="P37" s="9">
        <v>26000</v>
      </c>
    </row>
    <row r="38" spans="2:16" x14ac:dyDescent="0.2">
      <c r="B38" s="10"/>
      <c r="C38" s="11" t="s">
        <v>40</v>
      </c>
      <c r="D38" s="9">
        <f t="shared" si="2"/>
        <v>289121.62</v>
      </c>
      <c r="E38" s="9">
        <v>0</v>
      </c>
      <c r="F38" s="9">
        <v>2500</v>
      </c>
      <c r="G38" s="9">
        <f>176500-47414.83</f>
        <v>129085.17</v>
      </c>
      <c r="H38" s="9">
        <v>0</v>
      </c>
      <c r="I38" s="9">
        <v>57500</v>
      </c>
      <c r="J38" s="9">
        <v>2500</v>
      </c>
      <c r="K38" s="9">
        <v>2500</v>
      </c>
      <c r="L38" s="9">
        <v>7629</v>
      </c>
      <c r="M38" s="9">
        <v>81407.45</v>
      </c>
      <c r="N38" s="9">
        <v>2000</v>
      </c>
      <c r="O38" s="9">
        <v>2000</v>
      </c>
      <c r="P38" s="9">
        <v>2000</v>
      </c>
    </row>
    <row r="39" spans="2:16" x14ac:dyDescent="0.2">
      <c r="B39" s="10"/>
      <c r="C39" s="11" t="s">
        <v>41</v>
      </c>
      <c r="D39" s="9">
        <f t="shared" si="2"/>
        <v>1102813.5000000002</v>
      </c>
      <c r="E39" s="9">
        <v>51219.28</v>
      </c>
      <c r="F39" s="9">
        <v>64819.28</v>
      </c>
      <c r="G39" s="9">
        <v>62415.15</v>
      </c>
      <c r="H39" s="9">
        <f>40000+64734.11</f>
        <v>104734.11</v>
      </c>
      <c r="I39" s="9">
        <v>64819.28</v>
      </c>
      <c r="J39" s="9">
        <v>64819.28</v>
      </c>
      <c r="K39" s="9">
        <v>64819.28</v>
      </c>
      <c r="L39" s="9">
        <v>65319.28</v>
      </c>
      <c r="M39" s="9">
        <v>64819.28</v>
      </c>
      <c r="N39" s="9">
        <f>297000+65319.28</f>
        <v>362319.28</v>
      </c>
      <c r="O39" s="9">
        <v>64819.28</v>
      </c>
      <c r="P39" s="9">
        <v>67890.720000000001</v>
      </c>
    </row>
    <row r="40" spans="2:16" x14ac:dyDescent="0.2">
      <c r="B40" s="15" t="s">
        <v>42</v>
      </c>
      <c r="C40" s="15"/>
      <c r="D40" s="9">
        <f t="shared" si="2"/>
        <v>184000</v>
      </c>
      <c r="E40" s="9">
        <f>SUM(E41:E49)</f>
        <v>0</v>
      </c>
      <c r="F40" s="9">
        <f t="shared" ref="F40:P40" si="5">SUM(F41:F49)</f>
        <v>0</v>
      </c>
      <c r="G40" s="9">
        <f t="shared" si="5"/>
        <v>33000</v>
      </c>
      <c r="H40" s="9">
        <f t="shared" si="5"/>
        <v>13000</v>
      </c>
      <c r="I40" s="9">
        <f t="shared" si="5"/>
        <v>33000</v>
      </c>
      <c r="J40" s="9">
        <f t="shared" si="5"/>
        <v>13000</v>
      </c>
      <c r="K40" s="9">
        <f t="shared" si="5"/>
        <v>0</v>
      </c>
      <c r="L40" s="9">
        <f t="shared" si="5"/>
        <v>33000</v>
      </c>
      <c r="M40" s="9">
        <f t="shared" si="5"/>
        <v>13000</v>
      </c>
      <c r="N40" s="9">
        <f t="shared" si="5"/>
        <v>33000</v>
      </c>
      <c r="O40" s="9">
        <f t="shared" si="5"/>
        <v>13000</v>
      </c>
      <c r="P40" s="9">
        <f t="shared" si="5"/>
        <v>0</v>
      </c>
    </row>
    <row r="41" spans="2:16" x14ac:dyDescent="0.2">
      <c r="B41" s="10"/>
      <c r="C41" s="11" t="s">
        <v>43</v>
      </c>
      <c r="D41" s="9">
        <f t="shared" si="2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2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2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2"/>
        <v>184000</v>
      </c>
      <c r="E44" s="9">
        <v>0</v>
      </c>
      <c r="F44" s="9">
        <v>0</v>
      </c>
      <c r="G44" s="9">
        <v>33000</v>
      </c>
      <c r="H44" s="9">
        <v>13000</v>
      </c>
      <c r="I44" s="9">
        <v>33000</v>
      </c>
      <c r="J44" s="9">
        <v>13000</v>
      </c>
      <c r="K44" s="9">
        <v>0</v>
      </c>
      <c r="L44" s="9">
        <v>33000</v>
      </c>
      <c r="M44" s="9">
        <v>13000</v>
      </c>
      <c r="N44" s="9">
        <v>33000</v>
      </c>
      <c r="O44" s="9">
        <v>13000</v>
      </c>
      <c r="P44" s="9">
        <v>0</v>
      </c>
    </row>
    <row r="45" spans="2:16" x14ac:dyDescent="0.2">
      <c r="B45" s="10"/>
      <c r="C45" s="11" t="s">
        <v>47</v>
      </c>
      <c r="D45" s="9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2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2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2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2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5" t="s">
        <v>52</v>
      </c>
      <c r="C50" s="15"/>
      <c r="D50" s="9">
        <f t="shared" si="2"/>
        <v>4848030</v>
      </c>
      <c r="E50" s="9">
        <f>SUM(E51:E59)</f>
        <v>0</v>
      </c>
      <c r="F50" s="9">
        <f t="shared" ref="F50:P50" si="6">SUM(F51:F59)</f>
        <v>0</v>
      </c>
      <c r="G50" s="9">
        <f t="shared" si="6"/>
        <v>0</v>
      </c>
      <c r="H50" s="9">
        <f t="shared" si="6"/>
        <v>0</v>
      </c>
      <c r="I50" s="9">
        <f t="shared" si="6"/>
        <v>0</v>
      </c>
      <c r="J50" s="9">
        <f t="shared" si="6"/>
        <v>0</v>
      </c>
      <c r="K50" s="9">
        <f t="shared" si="6"/>
        <v>0</v>
      </c>
      <c r="L50" s="9">
        <f t="shared" si="6"/>
        <v>0</v>
      </c>
      <c r="M50" s="9">
        <f t="shared" si="6"/>
        <v>0</v>
      </c>
      <c r="N50" s="9">
        <f t="shared" si="6"/>
        <v>1374375</v>
      </c>
      <c r="O50" s="9">
        <f t="shared" si="6"/>
        <v>0</v>
      </c>
      <c r="P50" s="9">
        <f t="shared" si="6"/>
        <v>3473655</v>
      </c>
    </row>
    <row r="51" spans="2:16" x14ac:dyDescent="0.2">
      <c r="B51" s="10"/>
      <c r="C51" s="11" t="s">
        <v>53</v>
      </c>
      <c r="D51" s="9">
        <f t="shared" si="2"/>
        <v>3325145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1329375</v>
      </c>
      <c r="O51" s="9">
        <v>0</v>
      </c>
      <c r="P51" s="9">
        <v>1995770</v>
      </c>
    </row>
    <row r="52" spans="2:16" x14ac:dyDescent="0.2">
      <c r="B52" s="10"/>
      <c r="C52" s="11" t="s">
        <v>54</v>
      </c>
      <c r="D52" s="9">
        <f t="shared" si="2"/>
        <v>220000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20000</v>
      </c>
      <c r="O52" s="9">
        <v>0</v>
      </c>
      <c r="P52" s="9">
        <v>200000</v>
      </c>
    </row>
    <row r="53" spans="2:16" x14ac:dyDescent="0.2">
      <c r="B53" s="10"/>
      <c r="C53" s="11" t="s">
        <v>55</v>
      </c>
      <c r="D53" s="9">
        <f t="shared" si="2"/>
        <v>497885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497885</v>
      </c>
    </row>
    <row r="54" spans="2:16" x14ac:dyDescent="0.2">
      <c r="B54" s="10"/>
      <c r="C54" s="11" t="s">
        <v>56</v>
      </c>
      <c r="D54" s="9">
        <f t="shared" si="2"/>
        <v>805000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25000</v>
      </c>
      <c r="O54" s="9">
        <v>0</v>
      </c>
      <c r="P54" s="9">
        <v>780000</v>
      </c>
    </row>
    <row r="55" spans="2:16" x14ac:dyDescent="0.2">
      <c r="B55" s="10"/>
      <c r="C55" s="11" t="s">
        <v>57</v>
      </c>
      <c r="D55" s="9">
        <f t="shared" si="2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2"/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2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2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2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5" t="s">
        <v>62</v>
      </c>
      <c r="C60" s="15"/>
      <c r="D60" s="9">
        <f t="shared" si="2"/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2:16" x14ac:dyDescent="0.2">
      <c r="B61" s="10"/>
      <c r="C61" s="11" t="s">
        <v>63</v>
      </c>
      <c r="D61" s="9">
        <f t="shared" si="2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2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2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5" t="s">
        <v>66</v>
      </c>
      <c r="C64" s="15"/>
      <c r="D64" s="9">
        <f t="shared" si="2"/>
        <v>1667131.06</v>
      </c>
      <c r="E64" s="9">
        <f>SUM(E65:E71)</f>
        <v>0</v>
      </c>
      <c r="F64" s="9">
        <f t="shared" ref="F64:P64" si="7">SUM(F65:F71)</f>
        <v>0</v>
      </c>
      <c r="G64" s="9">
        <f t="shared" si="7"/>
        <v>0</v>
      </c>
      <c r="H64" s="9">
        <f t="shared" si="7"/>
        <v>0</v>
      </c>
      <c r="I64" s="9">
        <f t="shared" si="7"/>
        <v>880591.87</v>
      </c>
      <c r="J64" s="9">
        <f t="shared" si="7"/>
        <v>0</v>
      </c>
      <c r="K64" s="9">
        <f t="shared" si="7"/>
        <v>0</v>
      </c>
      <c r="L64" s="9">
        <f t="shared" si="7"/>
        <v>0</v>
      </c>
      <c r="M64" s="9">
        <f t="shared" si="7"/>
        <v>0</v>
      </c>
      <c r="N64" s="9">
        <f t="shared" si="7"/>
        <v>0</v>
      </c>
      <c r="O64" s="9">
        <f t="shared" si="7"/>
        <v>0</v>
      </c>
      <c r="P64" s="9">
        <f t="shared" si="7"/>
        <v>786539.19</v>
      </c>
    </row>
    <row r="65" spans="2:16" x14ac:dyDescent="0.2">
      <c r="B65" s="10"/>
      <c r="C65" s="11" t="s">
        <v>67</v>
      </c>
      <c r="D65" s="9">
        <f t="shared" si="2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2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2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2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2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2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2"/>
        <v>1667131.06</v>
      </c>
      <c r="E71" s="9">
        <v>0</v>
      </c>
      <c r="F71" s="9">
        <v>0</v>
      </c>
      <c r="G71" s="9">
        <v>0</v>
      </c>
      <c r="H71" s="9">
        <v>0</v>
      </c>
      <c r="I71" s="9">
        <v>880591.87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786539.19</v>
      </c>
    </row>
    <row r="72" spans="2:16" x14ac:dyDescent="0.2">
      <c r="B72" s="15" t="s">
        <v>74</v>
      </c>
      <c r="C72" s="15"/>
      <c r="D72" s="9">
        <f t="shared" si="2"/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2:16" x14ac:dyDescent="0.2">
      <c r="B73" s="10"/>
      <c r="C73" s="11" t="s">
        <v>75</v>
      </c>
      <c r="D73" s="9">
        <f t="shared" si="2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2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2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5" t="s">
        <v>78</v>
      </c>
      <c r="C76" s="15"/>
      <c r="D76" s="9">
        <f t="shared" si="2"/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2:16" x14ac:dyDescent="0.2">
      <c r="B77" s="10"/>
      <c r="C77" s="11" t="s">
        <v>79</v>
      </c>
      <c r="D77" s="9">
        <f t="shared" ref="D77:D82" si="8">SUM(E77:P77)</f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8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si="8"/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8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8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8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auxAdmon</cp:lastModifiedBy>
  <cp:lastPrinted>2017-07-21T01:10:22Z</cp:lastPrinted>
  <dcterms:created xsi:type="dcterms:W3CDTF">2014-01-23T15:01:32Z</dcterms:created>
  <dcterms:modified xsi:type="dcterms:W3CDTF">2017-07-21T01:11:03Z</dcterms:modified>
</cp:coreProperties>
</file>